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 l="1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U19" i="2" s="1"/>
  <c r="AG19" i="2" s="1"/>
  <c r="AE12" i="2"/>
  <c r="AE10" i="2"/>
  <c r="F9" i="2"/>
  <c r="N10" i="2"/>
  <c r="N12" i="2"/>
  <c r="N14" i="2"/>
  <c r="Z6" i="2"/>
  <c r="I6" i="2"/>
  <c r="O6" i="2" s="1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N11" i="2"/>
  <c r="W11" i="2"/>
  <c r="Y11" i="2"/>
  <c r="AA11" i="2"/>
  <c r="AC11" i="2"/>
  <c r="F13" i="2"/>
  <c r="H13" i="2"/>
  <c r="J13" i="2"/>
  <c r="L13" i="2"/>
  <c r="W13" i="2"/>
  <c r="Y13" i="2"/>
  <c r="AA13" i="2"/>
  <c r="AC13" i="2"/>
  <c r="AE13" i="2" s="1"/>
  <c r="F15" i="2"/>
  <c r="H15" i="2"/>
  <c r="J15" i="2"/>
  <c r="L15" i="2"/>
  <c r="N15" i="2"/>
  <c r="W15" i="2"/>
  <c r="Y15" i="2"/>
  <c r="AA15" i="2"/>
  <c r="AC15" i="2"/>
  <c r="C3" i="2"/>
  <c r="AF6" i="2"/>
  <c r="X19" i="2"/>
  <c r="E19" i="2"/>
  <c r="G19" i="2"/>
  <c r="AE15" i="2" l="1"/>
  <c r="P14" i="2" s="1"/>
  <c r="V19" i="2"/>
  <c r="N13" i="2"/>
  <c r="AG12" i="2" s="1"/>
  <c r="AE11" i="2"/>
  <c r="P10" i="2" s="1"/>
  <c r="AG10" i="2"/>
  <c r="AE9" i="2"/>
  <c r="P12" i="2"/>
  <c r="D19" i="2"/>
  <c r="J22" i="2" s="1"/>
  <c r="N9" i="2"/>
  <c r="T22" i="2"/>
  <c r="P19" i="2"/>
  <c r="AG14" i="2" l="1"/>
  <c r="R22" i="2"/>
  <c r="P8" i="2"/>
  <c r="O24" i="2" s="1"/>
  <c r="AG8" i="2"/>
  <c r="O22" i="2"/>
  <c r="R24" i="2" l="1"/>
  <c r="R28" i="2" s="1"/>
  <c r="O28" i="2"/>
</calcChain>
</file>

<file path=xl/sharedStrings.xml><?xml version="1.0" encoding="utf-8"?>
<sst xmlns="http://schemas.openxmlformats.org/spreadsheetml/2006/main" count="1202" uniqueCount="363">
  <si>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</si>
  <si>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</si>
  <si>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</si>
  <si>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</si>
  <si>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</si>
  <si>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</si>
  <si>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</si>
  <si>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</si>
  <si>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</si>
  <si>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</si>
  <si>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</si>
  <si>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</si>
  <si>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</si>
  <si>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</si>
  <si>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</si>
  <si>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</si>
  <si>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</si>
  <si>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</si>
  <si>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</si>
  <si>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</si>
  <si>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</si>
  <si>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</si>
  <si>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</si>
  <si>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</si>
  <si>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</si>
  <si>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</si>
  <si>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</si>
  <si>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</si>
  <si>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</si>
  <si>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</si>
  <si>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</si>
  <si>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</si>
  <si>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</si>
  <si>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</si>
  <si>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</si>
  <si>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</si>
  <si>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</si>
  <si>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</si>
  <si>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</si>
  <si>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</si>
  <si>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</si>
  <si>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</si>
  <si>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</si>
  <si>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</si>
  <si>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</si>
  <si>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</si>
  <si>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</si>
  <si>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</si>
  <si>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</si>
  <si>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</si>
  <si>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</si>
  <si>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</si>
  <si>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</si>
  <si>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</si>
  <si>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</si>
  <si>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</si>
  <si>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</si>
  <si>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</si>
  <si>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</si>
  <si>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</si>
  <si>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</si>
  <si>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</si>
  <si>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</si>
  <si>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</si>
  <si>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</si>
  <si>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</si>
  <si>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</si>
  <si>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</si>
  <si>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</si>
  <si>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</si>
  <si>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</si>
  <si>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</si>
  <si>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</si>
  <si>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</si>
  <si>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</si>
  <si>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</si>
  <si>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</si>
  <si>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</si>
  <si>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</si>
  <si>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</si>
  <si>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</si>
  <si>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</si>
  <si>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</si>
  <si>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</si>
  <si>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</si>
  <si>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</si>
  <si>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</si>
  <si>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</si>
  <si>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</si>
  <si>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</si>
  <si>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</si>
  <si>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</si>
  <si>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</si>
  <si>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</si>
  <si>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</si>
  <si>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</si>
  <si>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</si>
  <si>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</si>
  <si>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</si>
  <si>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</si>
  <si>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</si>
  <si>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</si>
  <si>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</si>
  <si>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</si>
  <si>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</si>
  <si>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</si>
  <si>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</si>
  <si>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</si>
  <si>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</si>
  <si>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</si>
  <si>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</si>
  <si>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</si>
  <si>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</si>
  <si>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</si>
  <si>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</si>
  <si>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</si>
  <si>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</si>
  <si>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</si>
  <si>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</si>
  <si>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</si>
  <si>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</si>
  <si>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</si>
  <si>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</si>
  <si>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</si>
  <si>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</si>
  <si>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</si>
  <si>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</si>
  <si>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</si>
  <si>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</si>
  <si>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</si>
  <si>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</si>
  <si>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</si>
  <si>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</si>
  <si>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</si>
  <si>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</si>
  <si>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</si>
  <si>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</si>
  <si>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</si>
  <si>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</si>
  <si>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</si>
  <si>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</si>
  <si>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</si>
  <si>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</si>
  <si>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</si>
  <si>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</si>
  <si>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</si>
  <si>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</si>
  <si>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</si>
  <si>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</si>
  <si>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</si>
  <si>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</si>
  <si>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</si>
  <si>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</si>
  <si>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</si>
  <si>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</si>
  <si>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</si>
  <si>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</si>
  <si>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</si>
  <si>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</si>
  <si>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</si>
  <si>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</si>
  <si>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</si>
  <si>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</si>
  <si>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</si>
  <si>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</si>
  <si>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</si>
  <si>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</si>
  <si>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</si>
  <si>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</si>
  <si>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</si>
  <si>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</si>
  <si>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</si>
  <si>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</si>
  <si>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</si>
  <si>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</si>
  <si>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</si>
  <si>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</si>
  <si>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</si>
  <si>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</si>
  <si>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</si>
  <si>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</si>
  <si>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</si>
  <si>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</si>
  <si>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</si>
  <si>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</si>
  <si>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</si>
  <si>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</si>
  <si>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</si>
  <si>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</si>
  <si>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</si>
  <si>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</si>
  <si>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</si>
  <si>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</si>
  <si>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</si>
  <si>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</si>
  <si>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</si>
  <si>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</si>
  <si>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</si>
  <si>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</si>
  <si>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</si>
  <si>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</si>
  <si>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</si>
  <si>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</si>
  <si>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</si>
  <si>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</si>
  <si>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</si>
  <si>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</si>
  <si>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</si>
  <si>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</si>
  <si>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</si>
  <si>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</si>
  <si>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</si>
  <si>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</si>
  <si>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</si>
  <si>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</si>
  <si>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</si>
  <si>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</si>
  <si>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</si>
  <si>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</si>
  <si>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</si>
  <si>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</si>
  <si>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</si>
  <si>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</si>
  <si>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</si>
  <si>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</si>
  <si>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</si>
  <si>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</si>
  <si>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</si>
  <si>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</si>
  <si>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</si>
  <si>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</si>
  <si>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</si>
  <si>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</si>
  <si>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</si>
  <si>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</si>
  <si>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</si>
  <si>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</si>
  <si>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</si>
  <si>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</si>
  <si>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</si>
  <si>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</si>
  <si>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</si>
  <si>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</si>
  <si>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</si>
  <si>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</si>
  <si>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</si>
  <si>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</si>
  <si>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</si>
  <si>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</si>
  <si>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</si>
  <si>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</si>
  <si>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</si>
  <si>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</si>
  <si>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</si>
  <si>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</si>
  <si>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</si>
  <si>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</si>
  <si>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</si>
  <si>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</si>
  <si>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</si>
  <si>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</si>
  <si>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</si>
  <si>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</si>
  <si>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</si>
  <si>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</si>
  <si>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</si>
  <si>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</si>
  <si>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</si>
  <si>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</si>
  <si>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</si>
  <si>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</si>
  <si>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</si>
  <si>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</si>
  <si>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</si>
  <si>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</si>
  <si>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</si>
  <si>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</si>
  <si>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</si>
  <si>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</si>
  <si>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</si>
  <si>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</si>
  <si>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</si>
  <si>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</si>
  <si>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</si>
  <si>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</si>
  <si>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</si>
  <si>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</si>
  <si>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</si>
  <si>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</si>
  <si>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</si>
  <si>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</si>
  <si>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</si>
  <si>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</si>
  <si>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</si>
  <si>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</si>
  <si>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</si>
  <si>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</si>
  <si>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</si>
  <si>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</si>
  <si>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</si>
  <si>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</si>
  <si>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</si>
  <si>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</si>
  <si>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</si>
  <si>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</si>
  <si>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</si>
  <si>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</si>
  <si>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</si>
  <si>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</si>
  <si>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</si>
  <si>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</si>
  <si>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</si>
  <si>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</si>
  <si>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</si>
  <si>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</si>
  <si>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</si>
  <si>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</si>
  <si>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</si>
  <si>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</si>
  <si>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</si>
  <si>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</si>
  <si>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</si>
  <si>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</si>
  <si>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</si>
  <si>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</si>
  <si>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</si>
  <si>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</si>
  <si>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</si>
  <si>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</si>
  <si>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</si>
  <si>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</si>
  <si>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</si>
  <si>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</si>
  <si>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</si>
  <si>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</si>
  <si>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</si>
  <si>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</si>
  <si>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</si>
  <si>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</si>
  <si>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</si>
  <si>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</si>
  <si>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</si>
  <si>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</si>
  <si>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</si>
  <si>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</si>
  <si>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</si>
  <si>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</si>
  <si>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</si>
  <si>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</si>
  <si>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</si>
  <si>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</si>
  <si>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</si>
  <si>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</si>
  <si>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</si>
  <si>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</si>
  <si>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</si>
  <si>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</si>
  <si>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</si>
  <si>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F2</t>
  </si>
  <si>
    <t>15.00</t>
  </si>
  <si>
    <t>Köchl Andreas</t>
  </si>
  <si>
    <t>Bertsch Gerhard</t>
  </si>
  <si>
    <t>Gerhard Bertsch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</si>
</sst>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5" fillId="0" borderId="42" xfId="0" applyNumberFormat="1" applyFont="1" applyBorder="1" applyAlignment="1" applyProtection="1">
      <alignment horizontal="center" vertical="center"/>
      <protection hidden="1"/>
    </xf>
    <xf numFmtId="0" fontId="5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40" xfId="0" applyNumberFormat="1" applyFont="1" applyBorder="1" applyAlignment="1" applyProtection="1">
      <alignment horizontal="center" vertical="center"/>
      <protection hidden="1"/>
    </xf>
    <xf numFmtId="0" fontId="10" fillId="0" borderId="41" xfId="0" applyNumberFormat="1" applyFont="1" applyBorder="1" applyAlignment="1" applyProtection="1">
      <alignment horizontal="center" vertical="center"/>
      <protection hidden="1"/>
    </xf>
    <xf numFmtId="0" fontId="5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0" fillId="0" borderId="22" xfId="0" applyNumberFormat="1" applyFont="1" applyBorder="1" applyAlignment="1" applyProtection="1">
      <alignment horizontal="center" vertical="center"/>
      <protection hidden="1"/>
    </xf>
    <xf numFmtId="0" fontId="6" fillId="0" borderId="26" xfId="0" applyNumberFormat="1" applyFont="1" applyBorder="1" applyAlignment="1" applyProtection="1">
      <alignment vertical="center"/>
      <protection hidden="1"/>
    </xf>
    <xf numFmtId="0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NumberFormat="1" applyFont="1" applyBorder="1" applyAlignment="1" applyProtection="1">
      <alignment vertical="center"/>
      <protection hidden="1"/>
    </xf>
    <xf numFmtId="0" fontId="5" fillId="0" borderId="48" xfId="0" applyNumberFormat="1" applyFont="1" applyBorder="1" applyAlignment="1" applyProtection="1">
      <alignment horizontal="center" vertical="center"/>
      <protection hidden="1"/>
    </xf>
    <xf numFmtId="0" fontId="5" fillId="0" borderId="49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15" fillId="0" borderId="29" xfId="0" applyNumberFormat="1" applyFont="1" applyBorder="1" applyAlignment="1" applyProtection="1">
      <alignment horizontal="center" vertical="center"/>
      <protection hidden="1"/>
    </xf>
    <xf numFmtId="0" fontId="16" fillId="0" borderId="30" xfId="0" applyNumberFormat="1" applyFont="1" applyBorder="1" applyAlignment="1" applyProtection="1">
      <alignment horizontal="center" vertical="center"/>
      <protection hidden="1"/>
    </xf>
    <xf numFmtId="0" fontId="14" fillId="0" borderId="33" xfId="0" applyFont="1" applyBorder="1" applyAlignment="1" applyProtection="1">
      <alignment horizontal="right" vertical="center"/>
      <protection locked="0"/>
    </xf>
    <xf numFmtId="0" fontId="14" fillId="0" borderId="34" xfId="0" applyFont="1" applyBorder="1" applyAlignment="1" applyProtection="1">
      <alignment horizontal="right" vertical="center"/>
      <protection locked="0"/>
    </xf>
    <xf numFmtId="1" fontId="14" fillId="2" borderId="24" xfId="0" applyNumberFormat="1" applyFont="1" applyFill="1" applyBorder="1" applyAlignment="1" applyProtection="1">
      <alignment horizontal="center" vertical="center"/>
      <protection locked="0"/>
    </xf>
    <xf numFmtId="1" fontId="14" fillId="2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45" xfId="0" applyFont="1" applyBorder="1" applyAlignment="1" applyProtection="1">
      <alignment horizontal="center" vertical="center"/>
      <protection hidden="1"/>
    </xf>
    <xf numFmtId="0" fontId="9" fillId="0" borderId="47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11" fillId="0" borderId="44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right" vertical="center"/>
      <protection hidden="1"/>
    </xf>
    <xf numFmtId="0" fontId="4" fillId="0" borderId="33" xfId="0" applyFont="1" applyBorder="1" applyAlignment="1" applyProtection="1">
      <alignment horizontal="right" vertical="center"/>
      <protection hidden="1"/>
    </xf>
    <xf numFmtId="0" fontId="4" fillId="0" borderId="37" xfId="0" applyFont="1" applyBorder="1" applyAlignment="1" applyProtection="1">
      <alignment horizontal="right" vertical="center"/>
      <protection hidden="1"/>
    </xf>
    <xf numFmtId="0" fontId="4" fillId="0" borderId="21" xfId="0" applyFont="1" applyBorder="1" applyAlignment="1" applyProtection="1">
      <alignment horizontal="right" vertical="center"/>
      <protection hidden="1"/>
    </xf>
    <xf numFmtId="1" fontId="18" fillId="0" borderId="33" xfId="0" applyNumberFormat="1" applyFont="1" applyBorder="1" applyAlignment="1" applyProtection="1">
      <alignment horizontal="center"/>
      <protection hidden="1"/>
    </xf>
    <xf numFmtId="1" fontId="18" fillId="0" borderId="34" xfId="0" applyNumberFormat="1" applyFont="1" applyBorder="1" applyAlignment="1" applyProtection="1">
      <alignment horizontal="center"/>
      <protection hidden="1"/>
    </xf>
    <xf numFmtId="0" fontId="18" fillId="0" borderId="37" xfId="0" applyFont="1" applyBorder="1" applyAlignment="1" applyProtection="1">
      <alignment horizontal="center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10" fillId="0" borderId="44" xfId="0" applyFont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1" fillId="0" borderId="47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/>
      <protection hidden="1"/>
    </xf>
    <xf numFmtId="0" fontId="15" fillId="0" borderId="17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0" fillId="0" borderId="15" xfId="0" applyNumberFormat="1" applyFont="1" applyBorder="1" applyAlignment="1" applyProtection="1">
      <alignment horizontal="center" vertical="center"/>
      <protection hidden="1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1" fontId="14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1" fillId="0" borderId="30" xfId="0" applyNumberFormat="1" applyFont="1" applyBorder="1" applyProtection="1"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left" vertical="center"/>
    </xf>
    <xf numFmtId="0" fontId="4" fillId="0" borderId="53" xfId="0" applyFont="1" applyBorder="1" applyAlignment="1" applyProtection="1">
      <alignment horizontal="left" vertical="center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32" xfId="0" applyNumberFormat="1" applyFont="1" applyBorder="1" applyAlignment="1" applyProtection="1">
      <alignment horizontal="center" vertical="center"/>
      <protection hidden="1"/>
    </xf>
    <xf numFmtId="0" fontId="14" fillId="0" borderId="39" xfId="0" applyFont="1" applyBorder="1" applyAlignment="1" applyProtection="1">
      <alignment horizontal="center" vertical="center"/>
      <protection hidden="1"/>
    </xf>
    <xf numFmtId="0" fontId="14" fillId="0" borderId="32" xfId="0" applyFont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1" fillId="0" borderId="17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26" fillId="2" borderId="10" xfId="0" applyFont="1" applyFill="1" applyBorder="1" applyAlignment="1" applyProtection="1">
      <alignment horizontal="center" vertical="center"/>
      <protection locked="0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hidden="1"/>
    </xf>
    <xf numFmtId="0" fontId="7" fillId="0" borderId="18" xfId="0" applyNumberFormat="1" applyFont="1" applyBorder="1" applyAlignment="1" applyProtection="1">
      <alignment horizontal="center" vertical="center"/>
      <protection hidden="1"/>
    </xf>
    <xf numFmtId="0" fontId="7" fillId="0" borderId="19" xfId="0" applyNumberFormat="1" applyFont="1" applyBorder="1" applyAlignment="1" applyProtection="1">
      <alignment horizontal="center" vertical="center"/>
      <protection hidden="1"/>
    </xf>
    <xf numFmtId="0" fontId="7" fillId="0" borderId="20" xfId="0" applyNumberFormat="1" applyFont="1" applyBorder="1" applyAlignment="1" applyProtection="1">
      <alignment horizontal="center" vertical="center"/>
      <protection hidden="1"/>
    </xf>
    <xf numFmtId="0" fontId="7" fillId="0" borderId="21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/>
      <protection hidden="1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topLeftCell="A4" zoomScale="75" workbookViewId="0">
      <selection activeCell="K28" sqref="K28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3" s="1" customFormat="1" ht="23.25" customHeight="1" x14ac:dyDescent="0.25">
      <c r="A2" s="160" t="s">
        <v>1</v>
      </c>
      <c r="B2" s="160"/>
      <c r="C2" s="161" t="s">
        <v>358</v>
      </c>
      <c r="D2" s="161"/>
      <c r="F2" s="122" t="s">
        <v>2</v>
      </c>
      <c r="G2" s="123"/>
      <c r="H2" s="123"/>
      <c r="I2" s="123"/>
      <c r="J2" s="123"/>
      <c r="K2" s="123"/>
      <c r="L2" s="123"/>
      <c r="M2" s="124"/>
      <c r="N2" s="2"/>
      <c r="O2" s="2"/>
      <c r="P2" s="3"/>
      <c r="R2" s="80" t="s">
        <v>3</v>
      </c>
      <c r="S2" s="80"/>
      <c r="T2" s="80"/>
      <c r="U2" s="116" t="str">
        <f>IF($A$22="","",VLOOKUP($A$22,$AL$36:$AP$70,5))</f>
        <v>Vorarlbergliga</v>
      </c>
      <c r="V2" s="116"/>
      <c r="W2" s="116"/>
      <c r="X2" s="116"/>
      <c r="Y2" s="116"/>
      <c r="Z2" s="116"/>
      <c r="AA2" s="116"/>
      <c r="AB2" s="116"/>
      <c r="AC2" s="116"/>
      <c r="AD2" s="4"/>
      <c r="AE2" s="5"/>
      <c r="AF2" s="5"/>
      <c r="AG2" s="5"/>
    </row>
    <row r="3" spans="1:33" s="1" customFormat="1" ht="23.25" customHeight="1" x14ac:dyDescent="0.25">
      <c r="A3" s="160" t="s">
        <v>4</v>
      </c>
      <c r="B3" s="160"/>
      <c r="C3" s="162">
        <f ca="1">TODAY()</f>
        <v>41329</v>
      </c>
      <c r="D3" s="162"/>
      <c r="F3" s="81" t="s">
        <v>5</v>
      </c>
      <c r="G3" s="82"/>
      <c r="H3" s="82"/>
      <c r="I3" s="82"/>
      <c r="J3" s="82"/>
      <c r="K3" s="83"/>
      <c r="L3" s="125" t="str">
        <f>IF($A$22="","",VLOOKUP($A$22,$AL$36:$AR$70,6))</f>
        <v xml:space="preserve"> </v>
      </c>
      <c r="M3" s="126"/>
      <c r="N3" s="2"/>
      <c r="O3" s="2"/>
      <c r="P3" s="3"/>
      <c r="R3" s="80" t="s">
        <v>6</v>
      </c>
      <c r="S3" s="80"/>
      <c r="T3" s="80"/>
      <c r="U3" s="117" t="str">
        <f>IF($A$22="","",VLOOKUP($A$22,$AL$36:$AP$70,3))</f>
        <v>Güterbahnhof Wolfurt Bahn 1-4</v>
      </c>
      <c r="V3" s="117"/>
      <c r="W3" s="117"/>
      <c r="X3" s="117"/>
      <c r="Y3" s="117"/>
      <c r="Z3" s="117"/>
      <c r="AA3" s="117"/>
      <c r="AB3" s="117"/>
      <c r="AC3" s="117"/>
      <c r="AD3" s="4"/>
      <c r="AE3" s="5"/>
      <c r="AF3" s="5"/>
      <c r="AG3" s="5"/>
    </row>
    <row r="4" spans="1:33" s="1" customFormat="1" ht="23.25" customHeight="1" x14ac:dyDescent="0.25">
      <c r="A4" s="160" t="s">
        <v>7</v>
      </c>
      <c r="B4" s="160"/>
      <c r="C4" s="163" t="s">
        <v>359</v>
      </c>
      <c r="D4" s="163"/>
      <c r="F4" s="81" t="s">
        <v>8</v>
      </c>
      <c r="G4" s="82"/>
      <c r="H4" s="82"/>
      <c r="I4" s="82"/>
      <c r="J4" s="82"/>
      <c r="K4" s="83"/>
      <c r="L4" s="125" t="str">
        <f>IF($A$22="","",VLOOKUP($A$22,$AL$36:$AR$70,7))</f>
        <v>X</v>
      </c>
      <c r="M4" s="126"/>
      <c r="N4" s="2"/>
      <c r="O4" s="2"/>
      <c r="P4" s="3"/>
      <c r="R4" s="80" t="s">
        <v>9</v>
      </c>
      <c r="S4" s="80"/>
      <c r="T4" s="80"/>
      <c r="U4" s="117" t="str">
        <f>IF($A$22="","",VLOOKUP($A$22,$AL$36:$AP$70,4))</f>
        <v>Wolfurt</v>
      </c>
      <c r="V4" s="117"/>
      <c r="W4" s="117"/>
      <c r="X4" s="117"/>
      <c r="Y4" s="117"/>
      <c r="Z4" s="117"/>
      <c r="AA4" s="117"/>
      <c r="AB4" s="117"/>
      <c r="AC4" s="117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90" t="s">
        <v>10</v>
      </c>
      <c r="B6" s="91"/>
      <c r="C6" s="91"/>
      <c r="D6" s="91"/>
      <c r="E6" s="92"/>
      <c r="F6" s="93" t="s">
        <v>11</v>
      </c>
      <c r="G6" s="94"/>
      <c r="H6" s="95"/>
      <c r="I6" s="118">
        <f>IF(A22="","",VLOOKUP(A22,AL36:AM70,2))</f>
        <v>114</v>
      </c>
      <c r="J6" s="119"/>
      <c r="K6" s="120"/>
      <c r="L6" s="94" t="s">
        <v>12</v>
      </c>
      <c r="M6" s="94"/>
      <c r="N6" s="95"/>
      <c r="O6" s="118">
        <f>IF(I6="","",18)</f>
        <v>18</v>
      </c>
      <c r="P6" s="120"/>
      <c r="R6" s="90" t="s">
        <v>13</v>
      </c>
      <c r="S6" s="91"/>
      <c r="T6" s="91"/>
      <c r="U6" s="91"/>
      <c r="V6" s="92"/>
      <c r="W6" s="93" t="s">
        <v>11</v>
      </c>
      <c r="X6" s="94"/>
      <c r="Y6" s="95"/>
      <c r="Z6" s="118">
        <f>IF(U22="","",VLOOKUP(U22,AL36:AM66,2))</f>
        <v>101</v>
      </c>
      <c r="AA6" s="119"/>
      <c r="AB6" s="120"/>
      <c r="AC6" s="94" t="s">
        <v>12</v>
      </c>
      <c r="AD6" s="94"/>
      <c r="AE6" s="95"/>
      <c r="AF6" s="118">
        <f>IF(U22="","",18)</f>
        <v>18</v>
      </c>
      <c r="AG6" s="120"/>
    </row>
    <row r="7" spans="1:33" s="11" customFormat="1" ht="18" customHeight="1" thickBot="1" x14ac:dyDescent="0.25">
      <c r="A7" s="8" t="s">
        <v>14</v>
      </c>
      <c r="B7" s="9" t="s">
        <v>15</v>
      </c>
      <c r="C7" s="101" t="s">
        <v>16</v>
      </c>
      <c r="D7" s="121"/>
      <c r="E7" s="9" t="s">
        <v>17</v>
      </c>
      <c r="F7" s="98" t="s">
        <v>18</v>
      </c>
      <c r="G7" s="98"/>
      <c r="H7" s="98" t="s">
        <v>19</v>
      </c>
      <c r="I7" s="98"/>
      <c r="J7" s="98" t="s">
        <v>20</v>
      </c>
      <c r="K7" s="98"/>
      <c r="L7" s="98" t="s">
        <v>21</v>
      </c>
      <c r="M7" s="101"/>
      <c r="N7" s="99" t="s">
        <v>22</v>
      </c>
      <c r="O7" s="100"/>
      <c r="P7" s="10" t="s">
        <v>23</v>
      </c>
      <c r="R7" s="8" t="s">
        <v>14</v>
      </c>
      <c r="S7" s="9" t="s">
        <v>15</v>
      </c>
      <c r="T7" s="101" t="s">
        <v>16</v>
      </c>
      <c r="U7" s="121"/>
      <c r="V7" s="9" t="s">
        <v>17</v>
      </c>
      <c r="W7" s="98" t="s">
        <v>18</v>
      </c>
      <c r="X7" s="98"/>
      <c r="Y7" s="98" t="s">
        <v>19</v>
      </c>
      <c r="Z7" s="98"/>
      <c r="AA7" s="98" t="s">
        <v>20</v>
      </c>
      <c r="AB7" s="98"/>
      <c r="AC7" s="98" t="s">
        <v>21</v>
      </c>
      <c r="AD7" s="101"/>
      <c r="AE7" s="99" t="s">
        <v>22</v>
      </c>
      <c r="AF7" s="100"/>
      <c r="AG7" s="10" t="s">
        <v>23</v>
      </c>
    </row>
    <row r="8" spans="1:33" ht="21.95" customHeight="1" x14ac:dyDescent="0.2">
      <c r="A8" s="88">
        <v>1029</v>
      </c>
      <c r="B8" s="96"/>
      <c r="C8" s="70" t="str">
        <f>IF(A8="","",VLOOKUP(A8,'Spielerkartei - Spielbericht'!$A$2:$B$489,2))</f>
        <v>VAUCE Gottfried</v>
      </c>
      <c r="D8" s="71"/>
      <c r="E8" s="72">
        <v>6</v>
      </c>
      <c r="F8" s="68">
        <v>131</v>
      </c>
      <c r="G8" s="69"/>
      <c r="H8" s="68">
        <v>148</v>
      </c>
      <c r="I8" s="69"/>
      <c r="J8" s="68">
        <v>130</v>
      </c>
      <c r="K8" s="69"/>
      <c r="L8" s="68">
        <v>126</v>
      </c>
      <c r="M8" s="76"/>
      <c r="N8" s="64">
        <f>IF(F8="","",SUM(F8:M8))</f>
        <v>535</v>
      </c>
      <c r="O8" s="65"/>
      <c r="P8" s="84">
        <f>IF(F8="","",IF(N9&gt;AE9,1,IF(N9&lt;AE9,0,IF(N9=AE9,IF(N8&gt;AE8,1,IF(N8=AE8,0.5,))))))</f>
        <v>1</v>
      </c>
      <c r="R8" s="88">
        <v>1014</v>
      </c>
      <c r="S8" s="96"/>
      <c r="T8" s="70" t="str">
        <f>IF(R8="","",VLOOKUP(R8,'Spielerkartei - Spielbericht'!$A$2:$B$489,2))</f>
        <v>EGGER Patrick</v>
      </c>
      <c r="U8" s="71"/>
      <c r="V8" s="72">
        <v>16</v>
      </c>
      <c r="W8" s="68">
        <v>96</v>
      </c>
      <c r="X8" s="69"/>
      <c r="Y8" s="68">
        <v>113</v>
      </c>
      <c r="Z8" s="69"/>
      <c r="AA8" s="68">
        <v>122</v>
      </c>
      <c r="AB8" s="69"/>
      <c r="AC8" s="68">
        <v>140</v>
      </c>
      <c r="AD8" s="76"/>
      <c r="AE8" s="64">
        <f>IF(W8="","",SUM(W8:AD8))</f>
        <v>471</v>
      </c>
      <c r="AF8" s="65"/>
      <c r="AG8" s="84">
        <f>IF(W8="","",IF(AE9&gt;N9,1,IF(AE9&lt;N9,0,IF(AE9=N9,IF(AE8&gt;N8,1,IF(AE8=N8,0.5,))))))</f>
        <v>0</v>
      </c>
    </row>
    <row r="9" spans="1:33" ht="21.95" customHeight="1" thickBot="1" x14ac:dyDescent="0.25">
      <c r="A9" s="89"/>
      <c r="B9" s="97"/>
      <c r="C9" s="86"/>
      <c r="D9" s="87"/>
      <c r="E9" s="73"/>
      <c r="F9" s="74">
        <f>IF(F8="","",IF(F8&gt;W8,1,IF(F8=W8,0.5,0)))</f>
        <v>1</v>
      </c>
      <c r="G9" s="77"/>
      <c r="H9" s="74">
        <f>IF(H8="","",IF(H8&gt;Y8,1,IF(H8=Y8,0.5,0)))</f>
        <v>1</v>
      </c>
      <c r="I9" s="77"/>
      <c r="J9" s="74">
        <f>IF(J8="","",IF(J8&gt;AA8,1,IF(J8=AA8,0.5,0)))</f>
        <v>1</v>
      </c>
      <c r="K9" s="77"/>
      <c r="L9" s="74">
        <f>IF(L8="","",IF(L8&gt;AC8,1,IF(L8=AC8,0.5,0)))</f>
        <v>0</v>
      </c>
      <c r="M9" s="75"/>
      <c r="N9" s="78">
        <f t="shared" ref="N9:N15" si="0">IF(F9="","",SUM(F9:M9))</f>
        <v>3</v>
      </c>
      <c r="O9" s="79"/>
      <c r="P9" s="85"/>
      <c r="R9" s="89"/>
      <c r="S9" s="97"/>
      <c r="T9" s="86"/>
      <c r="U9" s="87"/>
      <c r="V9" s="73"/>
      <c r="W9" s="74">
        <f>IF(W8="","",IF(W8&gt;F8,1,IF(W8=F8,0.5,0)))</f>
        <v>0</v>
      </c>
      <c r="X9" s="77"/>
      <c r="Y9" s="74">
        <f>IF(Y8="","",IF(Y8&gt;H8,1,IF(Y8=H8,0.5,0)))</f>
        <v>0</v>
      </c>
      <c r="Z9" s="77"/>
      <c r="AA9" s="74">
        <f>IF(AA8="","",IF(AA8&gt;J8,1,IF(AA8=J8,0.5,0)))</f>
        <v>0</v>
      </c>
      <c r="AB9" s="77"/>
      <c r="AC9" s="74">
        <f>IF(AC8="","",IF(AC8&gt;L8,1,IF(AC8=L8,0.5,0)))</f>
        <v>1</v>
      </c>
      <c r="AD9" s="75"/>
      <c r="AE9" s="66">
        <f t="shared" ref="AE9:AE15" si="1">IF(W9="","",SUM(W9:AD9))</f>
        <v>1</v>
      </c>
      <c r="AF9" s="67"/>
      <c r="AG9" s="85"/>
    </row>
    <row r="10" spans="1:33" ht="21.95" customHeight="1" x14ac:dyDescent="0.2">
      <c r="A10" s="88">
        <v>1239</v>
      </c>
      <c r="B10" s="96"/>
      <c r="C10" s="70" t="str">
        <f>IF(A10="","",VLOOKUP(A10,'Spielerkartei - Spielbericht'!$A$2:$B$489,2))</f>
        <v>DOSTAL Christian</v>
      </c>
      <c r="D10" s="71"/>
      <c r="E10" s="72">
        <v>13</v>
      </c>
      <c r="F10" s="68">
        <v>110</v>
      </c>
      <c r="G10" s="69"/>
      <c r="H10" s="68">
        <v>145</v>
      </c>
      <c r="I10" s="69"/>
      <c r="J10" s="68">
        <v>130</v>
      </c>
      <c r="K10" s="69"/>
      <c r="L10" s="68">
        <v>122</v>
      </c>
      <c r="M10" s="76"/>
      <c r="N10" s="64">
        <f>IF(F10="","",SUM(F10:M10))</f>
        <v>507</v>
      </c>
      <c r="O10" s="65"/>
      <c r="P10" s="84">
        <f>IF(F10="","",IF(N11&gt;AE11,1,IF(N11&lt;AE11,0,IF(N11=AE11,IF(N10&gt;AE10,1,IF(N10=AE10,0.5,))))))</f>
        <v>1</v>
      </c>
      <c r="R10" s="88">
        <v>1208</v>
      </c>
      <c r="S10" s="96"/>
      <c r="T10" s="70" t="str">
        <f>IF(R10="","",VLOOKUP(R10,'Spielerkartei - Spielbericht'!$A$2:$B$489,2))</f>
        <v>LIEBE Bernd</v>
      </c>
      <c r="U10" s="71"/>
      <c r="V10" s="72">
        <v>9</v>
      </c>
      <c r="W10" s="68">
        <v>109</v>
      </c>
      <c r="X10" s="69"/>
      <c r="Y10" s="68">
        <v>104</v>
      </c>
      <c r="Z10" s="69"/>
      <c r="AA10" s="68">
        <v>120</v>
      </c>
      <c r="AB10" s="69"/>
      <c r="AC10" s="68">
        <v>117</v>
      </c>
      <c r="AD10" s="76"/>
      <c r="AE10" s="64">
        <f>IF(W10="","",SUM(W10:AD10))</f>
        <v>450</v>
      </c>
      <c r="AF10" s="65"/>
      <c r="AG10" s="84">
        <f>IF(W10="","",IF(AE11&gt;N11,1,IF(AE11&lt;N11,0,IF(AE11=N11,IF(AE10&gt;N10,1,IF(AE10=N10,0.5,))))))</f>
        <v>0</v>
      </c>
    </row>
    <row r="11" spans="1:33" ht="21.95" customHeight="1" thickBot="1" x14ac:dyDescent="0.25">
      <c r="A11" s="89"/>
      <c r="B11" s="97"/>
      <c r="C11" s="86"/>
      <c r="D11" s="87"/>
      <c r="E11" s="73"/>
      <c r="F11" s="74">
        <f>IF(F10="","",IF(F10&gt;W10,1,IF(F10=W10,0.5,0)))</f>
        <v>1</v>
      </c>
      <c r="G11" s="77"/>
      <c r="H11" s="74">
        <f>IF(H10="","",IF(H10&gt;Y10,1,IF(H10=Y10,0.5,0)))</f>
        <v>1</v>
      </c>
      <c r="I11" s="77"/>
      <c r="J11" s="74">
        <f>IF(J10="","",IF(J10&gt;AA10,1,IF(J10=AA10,0.5,0)))</f>
        <v>1</v>
      </c>
      <c r="K11" s="77"/>
      <c r="L11" s="74">
        <f>IF(L10="","",IF(L10&gt;AC10,1,IF(L10=AC10,0.5,0)))</f>
        <v>1</v>
      </c>
      <c r="M11" s="75"/>
      <c r="N11" s="78">
        <f t="shared" si="0"/>
        <v>4</v>
      </c>
      <c r="O11" s="79"/>
      <c r="P11" s="85"/>
      <c r="R11" s="89"/>
      <c r="S11" s="97"/>
      <c r="T11" s="86"/>
      <c r="U11" s="87"/>
      <c r="V11" s="73"/>
      <c r="W11" s="74">
        <f>IF(W10="","",IF(W10&gt;F10,1,IF(W10=F10,0.5,0)))</f>
        <v>0</v>
      </c>
      <c r="X11" s="77"/>
      <c r="Y11" s="74">
        <f>IF(Y10="","",IF(Y10&gt;H10,1,IF(Y10=H10,0.5,0)))</f>
        <v>0</v>
      </c>
      <c r="Z11" s="77"/>
      <c r="AA11" s="74">
        <f>IF(AA10="","",IF(AA10&gt;J10,1,IF(AA10=J10,0.5,0)))</f>
        <v>0</v>
      </c>
      <c r="AB11" s="77"/>
      <c r="AC11" s="74">
        <f>IF(AC10="","",IF(AC10&gt;L10,1,IF(AC10=L10,0.5,0)))</f>
        <v>0</v>
      </c>
      <c r="AD11" s="75"/>
      <c r="AE11" s="66">
        <f t="shared" si="1"/>
        <v>0</v>
      </c>
      <c r="AF11" s="67"/>
      <c r="AG11" s="85"/>
    </row>
    <row r="12" spans="1:33" ht="21.95" customHeight="1" x14ac:dyDescent="0.2">
      <c r="A12" s="88">
        <v>1245</v>
      </c>
      <c r="B12" s="96"/>
      <c r="C12" s="70" t="str">
        <f>IF(A12="","",VLOOKUP(A12,'Spielerkartei - Spielbericht'!$A$2:$B$489,2))</f>
        <v>KÖCHL Andreas</v>
      </c>
      <c r="D12" s="71"/>
      <c r="E12" s="72">
        <v>8</v>
      </c>
      <c r="F12" s="68">
        <v>105</v>
      </c>
      <c r="G12" s="69"/>
      <c r="H12" s="68">
        <v>133</v>
      </c>
      <c r="I12" s="69"/>
      <c r="J12" s="68">
        <v>125</v>
      </c>
      <c r="K12" s="69"/>
      <c r="L12" s="68">
        <v>117</v>
      </c>
      <c r="M12" s="76"/>
      <c r="N12" s="64">
        <f t="shared" si="0"/>
        <v>480</v>
      </c>
      <c r="O12" s="65"/>
      <c r="P12" s="84">
        <f>IF(F12="","",IF(N13&gt;AE13,1,IF(N13&lt;AE13,0,IF(N13=AE13,IF(N12&gt;AE12,1,IF(N12=AE12,0.5,))))))</f>
        <v>0</v>
      </c>
      <c r="R12" s="88">
        <v>1028</v>
      </c>
      <c r="S12" s="96"/>
      <c r="T12" s="70" t="str">
        <f>IF(R12="","",VLOOKUP(R12,'Spielerkartei - Spielbericht'!$A$2:$B$489,2))</f>
        <v>EGGER Stefan</v>
      </c>
      <c r="U12" s="71"/>
      <c r="V12" s="72">
        <v>5</v>
      </c>
      <c r="W12" s="68">
        <v>120</v>
      </c>
      <c r="X12" s="69"/>
      <c r="Y12" s="68">
        <v>137</v>
      </c>
      <c r="Z12" s="69"/>
      <c r="AA12" s="68">
        <v>157</v>
      </c>
      <c r="AB12" s="69"/>
      <c r="AC12" s="68">
        <v>116</v>
      </c>
      <c r="AD12" s="76"/>
      <c r="AE12" s="64">
        <f>IF(W12="","",SUM(W12:AD12))</f>
        <v>530</v>
      </c>
      <c r="AF12" s="65"/>
      <c r="AG12" s="84">
        <f>IF(W12="","",IF(AE13&gt;N13,1,IF(AE13&lt;N13,0,IF(AE13=N13,IF(AE12&gt;N12,1,IF(AE12=N12,0.5,))))))</f>
        <v>1</v>
      </c>
    </row>
    <row r="13" spans="1:33" ht="21.95" customHeight="1" thickBot="1" x14ac:dyDescent="0.25">
      <c r="A13" s="89"/>
      <c r="B13" s="97"/>
      <c r="C13" s="86"/>
      <c r="D13" s="87"/>
      <c r="E13" s="73"/>
      <c r="F13" s="74">
        <f>IF(F12="","",IF(F12&gt;W12,1,IF(F12=W12,0.5,0)))</f>
        <v>0</v>
      </c>
      <c r="G13" s="77"/>
      <c r="H13" s="74">
        <f>IF(H12="","",IF(H12&gt;Y12,1,IF(H12=Y12,0.5,0)))</f>
        <v>0</v>
      </c>
      <c r="I13" s="77"/>
      <c r="J13" s="74">
        <f>IF(J12="","",IF(J12&gt;AA12,1,IF(J12=AA12,0.5,0)))</f>
        <v>0</v>
      </c>
      <c r="K13" s="77"/>
      <c r="L13" s="74">
        <f>IF(L12="","",IF(L12&gt;AC12,1,IF(L12=AC12,0.5,0)))</f>
        <v>1</v>
      </c>
      <c r="M13" s="75"/>
      <c r="N13" s="78">
        <f t="shared" si="0"/>
        <v>1</v>
      </c>
      <c r="O13" s="79"/>
      <c r="P13" s="85"/>
      <c r="R13" s="89"/>
      <c r="S13" s="97"/>
      <c r="T13" s="86"/>
      <c r="U13" s="87"/>
      <c r="V13" s="73"/>
      <c r="W13" s="74">
        <f>IF(W12="","",IF(W12&gt;F12,1,IF(W12=F12,0.5,0)))</f>
        <v>1</v>
      </c>
      <c r="X13" s="77"/>
      <c r="Y13" s="74">
        <f>IF(Y12="","",IF(Y12&gt;H12,1,IF(Y12=H12,0.5,0)))</f>
        <v>1</v>
      </c>
      <c r="Z13" s="77"/>
      <c r="AA13" s="74">
        <f>IF(AA12="","",IF(AA12&gt;J12,1,IF(AA12=J12,0.5,0)))</f>
        <v>1</v>
      </c>
      <c r="AB13" s="77"/>
      <c r="AC13" s="74">
        <f>IF(AC12="","",IF(AC12&gt;L12,1,IF(AC12=L12,0.5,0)))</f>
        <v>0</v>
      </c>
      <c r="AD13" s="75"/>
      <c r="AE13" s="66">
        <f t="shared" si="1"/>
        <v>3</v>
      </c>
      <c r="AF13" s="67"/>
      <c r="AG13" s="85"/>
    </row>
    <row r="14" spans="1:33" ht="21.95" customHeight="1" x14ac:dyDescent="0.2">
      <c r="A14" s="88">
        <v>1247</v>
      </c>
      <c r="B14" s="96"/>
      <c r="C14" s="70" t="str">
        <f>IF(A14="","",VLOOKUP(A14,'Spielerkartei - Spielbericht'!$A$2:$B$489,2))</f>
        <v>NUSSBAUMER Wilfried</v>
      </c>
      <c r="D14" s="71"/>
      <c r="E14" s="72">
        <v>8</v>
      </c>
      <c r="F14" s="68">
        <v>109</v>
      </c>
      <c r="G14" s="69"/>
      <c r="H14" s="68">
        <v>119</v>
      </c>
      <c r="I14" s="69"/>
      <c r="J14" s="68">
        <v>137</v>
      </c>
      <c r="K14" s="69"/>
      <c r="L14" s="68">
        <v>125</v>
      </c>
      <c r="M14" s="76"/>
      <c r="N14" s="64">
        <f t="shared" si="0"/>
        <v>490</v>
      </c>
      <c r="O14" s="65"/>
      <c r="P14" s="84">
        <f>IF(F14="","",IF(N15&gt;AE15,1,IF(N15&lt;AE15,0,IF(N15=AE15,IF(N14&gt;AE14,1,IF(N14=AE14,0.5,))))))</f>
        <v>1</v>
      </c>
      <c r="R14" s="88">
        <v>1062</v>
      </c>
      <c r="S14" s="96"/>
      <c r="T14" s="70" t="str">
        <f>IF(R14="","",VLOOKUP(R14,'Spielerkartei - Spielbericht'!$A$2:$B$489,2))</f>
        <v>BERTSCH Gerhard</v>
      </c>
      <c r="U14" s="71"/>
      <c r="V14" s="72">
        <v>9</v>
      </c>
      <c r="W14" s="68">
        <v>104</v>
      </c>
      <c r="X14" s="69"/>
      <c r="Y14" s="68">
        <v>119</v>
      </c>
      <c r="Z14" s="69"/>
      <c r="AA14" s="68">
        <v>98</v>
      </c>
      <c r="AB14" s="69"/>
      <c r="AC14" s="68">
        <v>116</v>
      </c>
      <c r="AD14" s="76"/>
      <c r="AE14" s="64">
        <f>IF(W14="","",SUM(W14:AD14))</f>
        <v>437</v>
      </c>
      <c r="AF14" s="65"/>
      <c r="AG14" s="84">
        <f>IF(W14="","",IF(AE15&gt;N15,1,IF(AE15&lt;N15,0,IF(AE15=N15,IF(AE14&gt;N14,1,IF(AE14=N14,0.5,))))))</f>
        <v>0</v>
      </c>
    </row>
    <row r="15" spans="1:33" ht="21.95" customHeight="1" thickBot="1" x14ac:dyDescent="0.25">
      <c r="A15" s="89"/>
      <c r="B15" s="97"/>
      <c r="C15" s="86"/>
      <c r="D15" s="87"/>
      <c r="E15" s="73"/>
      <c r="F15" s="74">
        <f>IF(F14="","",IF(F14&gt;W14,1,IF(F14=W14,0.5,0)))</f>
        <v>1</v>
      </c>
      <c r="G15" s="77"/>
      <c r="H15" s="74">
        <f>IF(H14="","",IF(H14&gt;Y14,1,IF(H14=Y14,0.5,0)))</f>
        <v>0.5</v>
      </c>
      <c r="I15" s="77"/>
      <c r="J15" s="74">
        <f>IF(J14="","",IF(J14&gt;AA14,1,IF(J14=AA14,0.5,0)))</f>
        <v>1</v>
      </c>
      <c r="K15" s="77"/>
      <c r="L15" s="74">
        <f>IF(L14="","",IF(L14&gt;AC14,1,IF(L14=AC14,0.5,0)))</f>
        <v>1</v>
      </c>
      <c r="M15" s="75"/>
      <c r="N15" s="78">
        <f t="shared" si="0"/>
        <v>3.5</v>
      </c>
      <c r="O15" s="79"/>
      <c r="P15" s="85"/>
      <c r="R15" s="89"/>
      <c r="S15" s="97"/>
      <c r="T15" s="86"/>
      <c r="U15" s="87"/>
      <c r="V15" s="73"/>
      <c r="W15" s="74">
        <f>IF(W14="","",IF(W14&gt;F14,1,IF(W14=F14,0.5,0)))</f>
        <v>0</v>
      </c>
      <c r="X15" s="77"/>
      <c r="Y15" s="74">
        <f>IF(Y14="","",IF(Y14&gt;H14,1,IF(Y14=H14,0.5,0)))</f>
        <v>0.5</v>
      </c>
      <c r="Z15" s="77"/>
      <c r="AA15" s="74">
        <f>IF(AA14="","",IF(AA14&gt;J14,1,IF(AA14=J14,0.5,0)))</f>
        <v>0</v>
      </c>
      <c r="AB15" s="77"/>
      <c r="AC15" s="74">
        <f>IF(AC14="","",IF(AC14&gt;L14,1,IF(AC14=L14,0.5,0)))</f>
        <v>0</v>
      </c>
      <c r="AD15" s="75"/>
      <c r="AE15" s="66">
        <f t="shared" si="1"/>
        <v>0.5</v>
      </c>
      <c r="AF15" s="67"/>
      <c r="AG15" s="85"/>
    </row>
    <row r="16" spans="1:33" ht="12.75" customHeight="1" x14ac:dyDescent="0.2">
      <c r="A16" s="133"/>
      <c r="B16" s="127"/>
      <c r="C16" s="131" t="s">
        <v>24</v>
      </c>
      <c r="D16" s="132"/>
      <c r="E16" s="104" t="s">
        <v>25</v>
      </c>
      <c r="F16" s="153"/>
      <c r="G16" s="153"/>
      <c r="H16" s="102" t="s">
        <v>26</v>
      </c>
      <c r="I16" s="102"/>
      <c r="J16" s="102"/>
      <c r="K16" s="134"/>
      <c r="L16" s="134"/>
      <c r="M16" s="134"/>
      <c r="N16" s="134"/>
      <c r="O16" s="134"/>
      <c r="P16" s="135"/>
      <c r="R16" s="133"/>
      <c r="S16" s="127"/>
      <c r="T16" s="131" t="s">
        <v>24</v>
      </c>
      <c r="U16" s="132"/>
      <c r="V16" s="104" t="s">
        <v>25</v>
      </c>
      <c r="W16" s="153"/>
      <c r="X16" s="153"/>
      <c r="Y16" s="102" t="s">
        <v>26</v>
      </c>
      <c r="Z16" s="102"/>
      <c r="AA16" s="102"/>
      <c r="AB16" s="134"/>
      <c r="AC16" s="134"/>
      <c r="AD16" s="134"/>
      <c r="AE16" s="134"/>
      <c r="AF16" s="134"/>
      <c r="AG16" s="135"/>
    </row>
    <row r="17" spans="1:34" ht="16.5" customHeight="1" thickBot="1" x14ac:dyDescent="0.25">
      <c r="A17" s="89"/>
      <c r="B17" s="128"/>
      <c r="C17" s="147" t="str">
        <f>IF(A16="","",VLOOKUP(A16,'Spielerkartei - Spielbericht'!$A$2:$B$489,2))</f>
        <v/>
      </c>
      <c r="D17" s="148"/>
      <c r="E17" s="105"/>
      <c r="F17" s="154"/>
      <c r="G17" s="154"/>
      <c r="H17" s="103"/>
      <c r="I17" s="103"/>
      <c r="J17" s="103"/>
      <c r="K17" s="136"/>
      <c r="L17" s="136"/>
      <c r="M17" s="136"/>
      <c r="N17" s="136"/>
      <c r="O17" s="136"/>
      <c r="P17" s="137"/>
      <c r="R17" s="89"/>
      <c r="S17" s="128"/>
      <c r="T17" s="147" t="str">
        <f>IF(R16="","",VLOOKUP(R16,'Spielerkartei - Spielbericht'!$A$2:$B$489,2))</f>
        <v/>
      </c>
      <c r="U17" s="148"/>
      <c r="V17" s="105"/>
      <c r="W17" s="154"/>
      <c r="X17" s="154"/>
      <c r="Y17" s="103"/>
      <c r="Z17" s="103"/>
      <c r="AA17" s="103"/>
      <c r="AB17" s="136"/>
      <c r="AC17" s="136"/>
      <c r="AD17" s="136"/>
      <c r="AE17" s="136"/>
      <c r="AF17" s="136"/>
      <c r="AG17" s="137"/>
    </row>
    <row r="18" spans="1:34" ht="6.75" customHeight="1" thickBot="1" x14ac:dyDescent="0.25">
      <c r="P18" s="1"/>
    </row>
    <row r="19" spans="1:34" s="14" customFormat="1" ht="24.95" customHeight="1" x14ac:dyDescent="0.2">
      <c r="A19" s="141" t="s">
        <v>27</v>
      </c>
      <c r="B19" s="142"/>
      <c r="C19" s="143"/>
      <c r="D19" s="12">
        <f>SUM(N8,N10,N12,N14)</f>
        <v>2012</v>
      </c>
      <c r="E19" s="149">
        <f>IF(L8="","",AVERAGE(N8,N10,N12,N14))</f>
        <v>503</v>
      </c>
      <c r="F19" s="150"/>
      <c r="G19" s="151">
        <f>SUM(E8,E10,E12,E14)</f>
        <v>35</v>
      </c>
      <c r="H19" s="152"/>
      <c r="I19" s="106" t="s">
        <v>23</v>
      </c>
      <c r="J19" s="107"/>
      <c r="K19" s="107"/>
      <c r="L19" s="107"/>
      <c r="M19" s="107"/>
      <c r="N19" s="107"/>
      <c r="O19" s="108"/>
      <c r="P19" s="84">
        <f>IF(D19=0,"",IF(D19&gt;U19,2,IF(D19&lt;U19,0,IF(D19=U19,1,))))</f>
        <v>2</v>
      </c>
      <c r="Q19" s="13"/>
      <c r="R19" s="141" t="s">
        <v>27</v>
      </c>
      <c r="S19" s="142"/>
      <c r="T19" s="143"/>
      <c r="U19" s="12">
        <f>SUM(AE8,AE10,AE12,AE14)</f>
        <v>1888</v>
      </c>
      <c r="V19" s="149">
        <f>IF(AC8="","",AVERAGE(AE8,AE10,AE12,AE14))</f>
        <v>472</v>
      </c>
      <c r="W19" s="150"/>
      <c r="X19" s="151">
        <f>SUM(V8,V10,V12,V14)</f>
        <v>39</v>
      </c>
      <c r="Y19" s="152"/>
      <c r="Z19" s="106" t="s">
        <v>23</v>
      </c>
      <c r="AA19" s="107"/>
      <c r="AB19" s="107"/>
      <c r="AC19" s="107"/>
      <c r="AD19" s="107"/>
      <c r="AE19" s="107"/>
      <c r="AF19" s="108"/>
      <c r="AG19" s="84">
        <f>IF(U19=0,"",IF(U19&gt;D19,2,IF(U19&lt;D19,0,IF(U19=D19,1,))))</f>
        <v>0</v>
      </c>
    </row>
    <row r="20" spans="1:34" s="14" customFormat="1" ht="10.15" customHeight="1" thickBot="1" x14ac:dyDescent="0.25">
      <c r="A20" s="144"/>
      <c r="B20" s="145"/>
      <c r="C20" s="146"/>
      <c r="D20" s="15" t="s">
        <v>28</v>
      </c>
      <c r="E20" s="112" t="s">
        <v>29</v>
      </c>
      <c r="F20" s="113"/>
      <c r="G20" s="114" t="s">
        <v>17</v>
      </c>
      <c r="H20" s="115"/>
      <c r="I20" s="109"/>
      <c r="J20" s="110"/>
      <c r="K20" s="110"/>
      <c r="L20" s="110"/>
      <c r="M20" s="110"/>
      <c r="N20" s="110"/>
      <c r="O20" s="111"/>
      <c r="P20" s="138"/>
      <c r="Q20" s="1"/>
      <c r="R20" s="144"/>
      <c r="S20" s="145"/>
      <c r="T20" s="146"/>
      <c r="U20" s="15" t="s">
        <v>28</v>
      </c>
      <c r="V20" s="112" t="s">
        <v>29</v>
      </c>
      <c r="W20" s="113"/>
      <c r="X20" s="114" t="s">
        <v>17</v>
      </c>
      <c r="Y20" s="115"/>
      <c r="Z20" s="109"/>
      <c r="AA20" s="110"/>
      <c r="AB20" s="110"/>
      <c r="AC20" s="110"/>
      <c r="AD20" s="110"/>
      <c r="AE20" s="110"/>
      <c r="AF20" s="111"/>
      <c r="AG20" s="85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55" t="s">
        <v>81</v>
      </c>
      <c r="B22" s="155"/>
      <c r="C22" s="155"/>
      <c r="D22" s="155"/>
      <c r="E22" s="155"/>
      <c r="F22" s="155"/>
      <c r="G22" s="155"/>
      <c r="H22" s="155"/>
      <c r="I22" s="155"/>
      <c r="J22" s="4" t="str">
        <f>IF(D19=U19,AH22&amp;" "&amp;0&amp;" Holz",IF(D19&lt;U19,"",IF(D19&gt;U19,"+ "&amp;D19-U19&amp;" Holz")))</f>
        <v>+ 124 Holz</v>
      </c>
      <c r="K22" s="4"/>
      <c r="L22" s="4"/>
      <c r="M22" s="4"/>
      <c r="N22" s="17"/>
      <c r="O22" s="129">
        <f>SUM(N9,N11,N13,N15)</f>
        <v>11.5</v>
      </c>
      <c r="P22" s="157"/>
      <c r="Q22" s="18"/>
      <c r="R22" s="129">
        <f>SUM(AE9,AE11,AE13,AE15)</f>
        <v>4.5</v>
      </c>
      <c r="S22" s="130"/>
      <c r="T22" s="38" t="str">
        <f>IF(U19=D19,AH22&amp;" "&amp;0&amp;" Holz",IF(U19&lt;D19,"",IF(U19&gt;D19,"+ "&amp;U19-D19&amp;" Holz")))</f>
        <v/>
      </c>
      <c r="U22" s="139" t="s">
        <v>41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37" t="s">
        <v>91</v>
      </c>
    </row>
    <row r="23" spans="1:34" s="14" customFormat="1" ht="18" customHeight="1" thickBo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:34" s="14" customFormat="1" ht="17.25" customHeight="1" x14ac:dyDescent="0.2">
      <c r="A24" s="181" t="s">
        <v>10</v>
      </c>
      <c r="B24" s="181"/>
      <c r="C24" s="181"/>
      <c r="D24" s="181"/>
      <c r="E24" s="181"/>
      <c r="F24" s="181"/>
      <c r="G24" s="181"/>
      <c r="H24" s="181"/>
      <c r="I24" s="181"/>
      <c r="J24" s="16"/>
      <c r="K24" s="16"/>
      <c r="L24" s="16"/>
      <c r="M24" s="16"/>
      <c r="N24" s="16"/>
      <c r="O24" s="177">
        <f>SUM(P8,P10,P12,P14,P19)</f>
        <v>5</v>
      </c>
      <c r="P24" s="178"/>
      <c r="Q24" s="3"/>
      <c r="R24" s="177">
        <f>SUM(AG8,AG10,AG12,AG14,AG19)</f>
        <v>1</v>
      </c>
      <c r="S24" s="178"/>
      <c r="T24" s="19"/>
      <c r="U24" s="181" t="s">
        <v>13</v>
      </c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</row>
    <row r="25" spans="1:34" ht="18.75" customHeight="1" thickBot="1" x14ac:dyDescent="0.25">
      <c r="A25" s="173" t="s">
        <v>360</v>
      </c>
      <c r="B25" s="174"/>
      <c r="C25" s="174"/>
      <c r="D25" s="174"/>
      <c r="E25" s="174"/>
      <c r="F25" s="174"/>
      <c r="G25" s="174"/>
      <c r="H25" s="174"/>
      <c r="I25" s="174"/>
      <c r="J25" s="16"/>
      <c r="K25" s="16"/>
      <c r="L25" s="16"/>
      <c r="M25" s="16"/>
      <c r="N25" s="16"/>
      <c r="O25" s="179"/>
      <c r="P25" s="180"/>
      <c r="Q25" s="20"/>
      <c r="R25" s="179"/>
      <c r="S25" s="180"/>
      <c r="T25" s="16"/>
      <c r="U25" s="173" t="s">
        <v>361</v>
      </c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</row>
    <row r="26" spans="1:34" s="21" customFormat="1" ht="18" customHeight="1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</row>
    <row r="27" spans="1:34" ht="16.5" customHeight="1" thickBot="1" x14ac:dyDescent="0.25">
      <c r="A27" s="176" t="s">
        <v>32</v>
      </c>
      <c r="B27" s="176"/>
      <c r="C27" s="176"/>
      <c r="D27" s="176"/>
      <c r="E27" s="176"/>
      <c r="F27" s="176"/>
      <c r="G27" s="176"/>
      <c r="H27" s="176"/>
      <c r="I27" s="176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176" t="s">
        <v>32</v>
      </c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</row>
    <row r="28" spans="1:34" ht="16.5" customHeight="1" x14ac:dyDescent="0.2">
      <c r="A28" s="164" t="s">
        <v>362</v>
      </c>
      <c r="B28" s="165"/>
      <c r="C28" s="165"/>
      <c r="D28" s="166"/>
      <c r="E28" s="185">
        <v>18</v>
      </c>
      <c r="F28" s="166"/>
      <c r="G28" s="185">
        <v>215</v>
      </c>
      <c r="H28" s="165"/>
      <c r="I28" s="166"/>
      <c r="J28" s="45"/>
      <c r="K28" s="45"/>
      <c r="L28" s="45"/>
      <c r="M28" s="45"/>
      <c r="N28" s="28"/>
      <c r="O28" s="177">
        <f>IF(O24&gt;R24,2,IF(R24&gt;O24,0,IF(O24=R24,1)))</f>
        <v>2</v>
      </c>
      <c r="P28" s="178"/>
      <c r="Q28" s="3"/>
      <c r="R28" s="177">
        <f>IF(O24&lt;R24,2,IF(R24&lt;O24,0,IF(O24=R24,1)))</f>
        <v>0</v>
      </c>
      <c r="S28" s="178"/>
      <c r="U28" s="16"/>
      <c r="V28" s="22"/>
      <c r="W28" s="22"/>
      <c r="X28" s="22"/>
      <c r="Z28" s="22"/>
      <c r="AE28" s="189" t="s">
        <v>33</v>
      </c>
      <c r="AF28" s="190"/>
      <c r="AG28" s="24" t="s">
        <v>34</v>
      </c>
    </row>
    <row r="29" spans="1:34" ht="16.5" customHeight="1" thickBot="1" x14ac:dyDescent="0.25">
      <c r="A29" s="167"/>
      <c r="B29" s="168"/>
      <c r="C29" s="168"/>
      <c r="D29" s="169"/>
      <c r="E29" s="167"/>
      <c r="F29" s="169"/>
      <c r="G29" s="167"/>
      <c r="H29" s="168"/>
      <c r="I29" s="169"/>
      <c r="J29" s="45"/>
      <c r="K29" s="45"/>
      <c r="L29" s="45"/>
      <c r="M29" s="45"/>
      <c r="N29" s="28"/>
      <c r="O29" s="179"/>
      <c r="P29" s="180"/>
      <c r="Q29" s="20"/>
      <c r="R29" s="179"/>
      <c r="S29" s="180"/>
      <c r="U29" s="16"/>
      <c r="Z29" s="186" t="s">
        <v>35</v>
      </c>
      <c r="AA29" s="187"/>
      <c r="AB29" s="187"/>
      <c r="AC29" s="187"/>
      <c r="AD29" s="188"/>
      <c r="AE29" s="182"/>
      <c r="AF29" s="183"/>
      <c r="AG29" s="30"/>
    </row>
    <row r="30" spans="1:34" ht="16.5" customHeight="1" x14ac:dyDescent="0.2">
      <c r="A30" s="170" t="s">
        <v>293</v>
      </c>
      <c r="B30" s="171"/>
      <c r="C30" s="171"/>
      <c r="D30" s="172"/>
      <c r="E30" s="170" t="s">
        <v>292</v>
      </c>
      <c r="F30" s="172"/>
      <c r="G30" s="170" t="s">
        <v>37</v>
      </c>
      <c r="H30" s="171"/>
      <c r="I30" s="172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184" t="s">
        <v>36</v>
      </c>
      <c r="U30" s="184"/>
      <c r="V30" s="184"/>
      <c r="W30" s="184"/>
      <c r="X30" s="184"/>
      <c r="Z30" s="186" t="s">
        <v>38</v>
      </c>
      <c r="AA30" s="187"/>
      <c r="AB30" s="187"/>
      <c r="AC30" s="187"/>
      <c r="AD30" s="188"/>
      <c r="AE30" s="182"/>
      <c r="AF30" s="183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A28:D29"/>
    <mergeCell ref="A30:D30"/>
    <mergeCell ref="U25:AG26"/>
    <mergeCell ref="A27:I27"/>
    <mergeCell ref="R28:S29"/>
    <mergeCell ref="O24:P25"/>
    <mergeCell ref="A24:I24"/>
    <mergeCell ref="AE29:AF29"/>
    <mergeCell ref="R24:S25"/>
    <mergeCell ref="A25:I26"/>
    <mergeCell ref="U24:AG24"/>
    <mergeCell ref="U27:AG27"/>
    <mergeCell ref="G30:I30"/>
    <mergeCell ref="E30:F30"/>
    <mergeCell ref="T30:X30"/>
    <mergeCell ref="E28:F29"/>
    <mergeCell ref="G28:I29"/>
    <mergeCell ref="AE30:AF30"/>
    <mergeCell ref="Z29:AD29"/>
    <mergeCell ref="Z30:AD30"/>
    <mergeCell ref="O28:P29"/>
    <mergeCell ref="AE28:AF28"/>
    <mergeCell ref="A8:A9"/>
    <mergeCell ref="A10:A11"/>
    <mergeCell ref="E10:E11"/>
    <mergeCell ref="C8:D8"/>
    <mergeCell ref="C9:D9"/>
    <mergeCell ref="C10:D10"/>
    <mergeCell ref="A2:B2"/>
    <mergeCell ref="A3:B3"/>
    <mergeCell ref="A4:B4"/>
    <mergeCell ref="C2:D2"/>
    <mergeCell ref="C3:D3"/>
    <mergeCell ref="C4:D4"/>
    <mergeCell ref="C11:D11"/>
    <mergeCell ref="A6:E6"/>
    <mergeCell ref="C7:D7"/>
    <mergeCell ref="B8:B9"/>
    <mergeCell ref="B10:B11"/>
    <mergeCell ref="A1:AG1"/>
    <mergeCell ref="H13:I13"/>
    <mergeCell ref="R14:R15"/>
    <mergeCell ref="L15:M15"/>
    <mergeCell ref="S12:S13"/>
    <mergeCell ref="R12:R13"/>
    <mergeCell ref="L13:M13"/>
    <mergeCell ref="S14:S15"/>
    <mergeCell ref="Y12:Z12"/>
    <mergeCell ref="P12:P13"/>
    <mergeCell ref="F10:G10"/>
    <mergeCell ref="AA14:AB14"/>
    <mergeCell ref="W12:X12"/>
    <mergeCell ref="T13:U13"/>
    <mergeCell ref="W13:X13"/>
    <mergeCell ref="Y13:Z13"/>
    <mergeCell ref="Y14:Z14"/>
    <mergeCell ref="T14:U14"/>
    <mergeCell ref="AG14:AG15"/>
    <mergeCell ref="AC14:AD14"/>
    <mergeCell ref="AE15:AF15"/>
    <mergeCell ref="AC15:AD15"/>
    <mergeCell ref="AE14:AF14"/>
    <mergeCell ref="P8:P9"/>
    <mergeCell ref="F12:G12"/>
    <mergeCell ref="A12:A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J14:K14"/>
    <mergeCell ref="C15:D15"/>
    <mergeCell ref="F13:G13"/>
    <mergeCell ref="H12:I12"/>
    <mergeCell ref="J12:K12"/>
    <mergeCell ref="L12:M12"/>
    <mergeCell ref="J13:K13"/>
    <mergeCell ref="X19:Y19"/>
    <mergeCell ref="W16:X17"/>
    <mergeCell ref="W15:X15"/>
    <mergeCell ref="Y15:Z15"/>
    <mergeCell ref="T15:U15"/>
    <mergeCell ref="A22:I23"/>
    <mergeCell ref="A19:C20"/>
    <mergeCell ref="O22:P22"/>
    <mergeCell ref="E14:E15"/>
    <mergeCell ref="F14:G14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E20:F20"/>
    <mergeCell ref="N15:O15"/>
    <mergeCell ref="N14:O14"/>
    <mergeCell ref="AC7:AD7"/>
    <mergeCell ref="AA8:AB8"/>
    <mergeCell ref="AC8:AD8"/>
    <mergeCell ref="W7:X7"/>
    <mergeCell ref="Y7:Z7"/>
    <mergeCell ref="Y11:Z11"/>
    <mergeCell ref="S16:S17"/>
    <mergeCell ref="R22:S22"/>
    <mergeCell ref="C16:D16"/>
    <mergeCell ref="R16:R17"/>
    <mergeCell ref="K16:P17"/>
    <mergeCell ref="P19:P20"/>
    <mergeCell ref="J15:K15"/>
    <mergeCell ref="F15:G15"/>
    <mergeCell ref="AA15:AB15"/>
    <mergeCell ref="V14:V15"/>
    <mergeCell ref="W14:X14"/>
    <mergeCell ref="U22:AG23"/>
    <mergeCell ref="AB16:AG17"/>
    <mergeCell ref="R19:T20"/>
    <mergeCell ref="P14:P15"/>
    <mergeCell ref="T17:U17"/>
    <mergeCell ref="T16:U16"/>
    <mergeCell ref="V19:W19"/>
    <mergeCell ref="I6:K6"/>
    <mergeCell ref="E8:E9"/>
    <mergeCell ref="R8:R9"/>
    <mergeCell ref="N9:O9"/>
    <mergeCell ref="J9:K9"/>
    <mergeCell ref="L9:M9"/>
    <mergeCell ref="F9:G9"/>
    <mergeCell ref="H8:I8"/>
    <mergeCell ref="W9:X9"/>
    <mergeCell ref="F7:G7"/>
    <mergeCell ref="H7:I7"/>
    <mergeCell ref="J7:K7"/>
    <mergeCell ref="H9:I9"/>
    <mergeCell ref="F8:G8"/>
    <mergeCell ref="J8:K8"/>
    <mergeCell ref="L8:M8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AA10:AB10"/>
    <mergeCell ref="AC10:AD10"/>
    <mergeCell ref="AA11:AB11"/>
    <mergeCell ref="AC11:AD11"/>
    <mergeCell ref="AE10:AF10"/>
    <mergeCell ref="T8:U8"/>
    <mergeCell ref="T9:U9"/>
    <mergeCell ref="AA9:AB9"/>
    <mergeCell ref="Y9:Z9"/>
    <mergeCell ref="W11:X11"/>
    <mergeCell ref="Y10:Z10"/>
    <mergeCell ref="AG12:AG13"/>
    <mergeCell ref="AG19:AG20"/>
    <mergeCell ref="Y16:AA17"/>
    <mergeCell ref="V16:V17"/>
    <mergeCell ref="Z19:AF20"/>
    <mergeCell ref="V20:W20"/>
    <mergeCell ref="X20:Y20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AE7:AF7"/>
    <mergeCell ref="T7:U7"/>
    <mergeCell ref="AE8:AF8"/>
    <mergeCell ref="F2:M2"/>
    <mergeCell ref="L3:M3"/>
    <mergeCell ref="L4:M4"/>
    <mergeCell ref="AF6:AG6"/>
    <mergeCell ref="R3:T3"/>
    <mergeCell ref="R4:T4"/>
    <mergeCell ref="F3:K3"/>
    <mergeCell ref="AE11:AF11"/>
    <mergeCell ref="H10:I10"/>
    <mergeCell ref="N10:O10"/>
    <mergeCell ref="N11:O11"/>
    <mergeCell ref="J10:K10"/>
    <mergeCell ref="L10:M10"/>
    <mergeCell ref="P10:P11"/>
    <mergeCell ref="L11:M11"/>
    <mergeCell ref="T11:U11"/>
    <mergeCell ref="R10:R11"/>
    <mergeCell ref="J11:K11"/>
    <mergeCell ref="F11:G11"/>
    <mergeCell ref="H11:I11"/>
    <mergeCell ref="N8:O8"/>
    <mergeCell ref="R6:V6"/>
    <mergeCell ref="W6:Y6"/>
    <mergeCell ref="S10:S11"/>
    <mergeCell ref="S8:S9"/>
    <mergeCell ref="AA7:AB7"/>
    <mergeCell ref="N7:O7"/>
    <mergeCell ref="L7:M7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N13:O13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8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workbookViewId="0">
      <selection activeCell="G380" sqref="G380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x14ac:dyDescent="0.2">
      <c r="A327" s="49">
        <v>6001</v>
      </c>
      <c r="B327" s="52" t="s">
        <v>73</v>
      </c>
      <c r="C327" s="49"/>
      <c r="D327" s="50"/>
      <c r="E327" s="50"/>
      <c r="F327" s="51"/>
      <c r="G327" s="49"/>
    </row>
    <row r="328" spans="1:7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x14ac:dyDescent="0.2">
      <c r="A368" s="49">
        <v>6042</v>
      </c>
      <c r="B368" s="52" t="s">
        <v>73</v>
      </c>
      <c r="C368" s="49"/>
      <c r="D368" s="50"/>
      <c r="E368" s="50"/>
      <c r="F368" s="51"/>
      <c r="G368" s="49"/>
    </row>
    <row r="369" spans="1:7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x14ac:dyDescent="0.2">
      <c r="A409" s="49">
        <v>6083</v>
      </c>
      <c r="B409" s="52" t="s">
        <v>73</v>
      </c>
      <c r="C409" s="49"/>
      <c r="D409" s="50"/>
      <c r="E409" s="50"/>
      <c r="F409" s="51"/>
      <c r="G409" s="49"/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x14ac:dyDescent="0.2">
      <c r="A453" s="39"/>
      <c r="B453" s="40"/>
      <c r="C453" s="39"/>
      <c r="D453" t="str">
        <f>IF(C453="","",VLOOKUP(C453,#REF!,2))</f>
        <v/>
      </c>
    </row>
    <row r="454" spans="1:12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x14ac:dyDescent="0.2">
      <c r="A455" s="39"/>
      <c r="B455" s="40"/>
      <c r="C455" s="39"/>
      <c r="D455" t="str">
        <f>IF(C455="","",VLOOKUP(C455,#REF!,2))</f>
        <v/>
      </c>
    </row>
    <row r="456" spans="1:12" x14ac:dyDescent="0.2">
      <c r="A456" s="39"/>
      <c r="B456" s="40"/>
      <c r="C456" s="39"/>
      <c r="D456" t="str">
        <f>IF(C456="","",VLOOKUP(C456,#REF!,2))</f>
        <v/>
      </c>
    </row>
    <row r="457" spans="1:12" x14ac:dyDescent="0.2">
      <c r="A457" s="39"/>
      <c r="B457" s="40"/>
      <c r="C457" s="39"/>
      <c r="D457" t="str">
        <f>IF(C457="","",VLOOKUP(C457,#REF!,2))</f>
        <v/>
      </c>
    </row>
    <row r="458" spans="1:12" x14ac:dyDescent="0.2">
      <c r="A458" s="39"/>
      <c r="B458" s="40"/>
      <c r="C458" s="39"/>
      <c r="D458" t="str">
        <f>IF(C458="","",VLOOKUP(C458,#REF!,2))</f>
        <v/>
      </c>
    </row>
    <row r="459" spans="1:12" x14ac:dyDescent="0.2">
      <c r="A459" s="39"/>
      <c r="B459" s="40"/>
      <c r="C459" s="39"/>
      <c r="D459" t="str">
        <f>IF(C459="","",VLOOKUP(C459,#REF!,2))</f>
        <v/>
      </c>
    </row>
    <row r="460" spans="1:12" x14ac:dyDescent="0.2">
      <c r="A460" s="39"/>
      <c r="B460" s="40"/>
      <c r="C460" s="39"/>
      <c r="D460" t="str">
        <f>IF(C460="","",VLOOKUP(C460,#REF!,2))</f>
        <v/>
      </c>
    </row>
    <row r="461" spans="1:12" x14ac:dyDescent="0.2">
      <c r="A461" s="39"/>
      <c r="B461" s="40"/>
      <c r="C461" s="39"/>
      <c r="D461" t="str">
        <f>IF(C461="","",VLOOKUP(C461,#REF!,2))</f>
        <v/>
      </c>
    </row>
    <row r="462" spans="1:12" x14ac:dyDescent="0.2">
      <c r="A462" s="39"/>
      <c r="B462" s="40"/>
      <c r="C462" s="39"/>
      <c r="D462" t="str">
        <f>IF(C462="","",VLOOKUP(C462,#REF!,2))</f>
        <v/>
      </c>
    </row>
    <row r="463" spans="1:12" x14ac:dyDescent="0.2">
      <c r="A463" s="39"/>
      <c r="B463" s="40"/>
      <c r="C463" s="39"/>
      <c r="D463" t="str">
        <f>IF(C463="","",VLOOKUP(C463,#REF!,2))</f>
        <v/>
      </c>
    </row>
    <row r="464" spans="1:12" x14ac:dyDescent="0.2">
      <c r="A464" s="39"/>
      <c r="B464" s="40"/>
      <c r="C464" s="39"/>
      <c r="D464" t="str">
        <f>IF(C464="","",VLOOKUP(C464,#REF!,2))</f>
        <v/>
      </c>
    </row>
    <row r="465" spans="1:4" x14ac:dyDescent="0.2">
      <c r="A465" s="39"/>
      <c r="B465" s="40"/>
      <c r="C465" s="39"/>
      <c r="D465" t="str">
        <f>IF(C465="","",VLOOKUP(C465,#REF!,2))</f>
        <v/>
      </c>
    </row>
    <row r="466" spans="1:4" x14ac:dyDescent="0.2">
      <c r="A466" s="39"/>
      <c r="B466" s="40"/>
      <c r="C466" s="39"/>
      <c r="D466" t="str">
        <f>IF(C466="","",VLOOKUP(C466,#REF!,2))</f>
        <v/>
      </c>
    </row>
    <row r="467" spans="1:4" x14ac:dyDescent="0.2">
      <c r="A467" s="39"/>
      <c r="B467" s="40"/>
      <c r="C467" s="39"/>
      <c r="D467" t="str">
        <f>IF(C467="","",VLOOKUP(C467,#REF!,2))</f>
        <v/>
      </c>
    </row>
    <row r="468" spans="1:4" x14ac:dyDescent="0.2">
      <c r="A468" s="39"/>
      <c r="B468" s="40"/>
      <c r="C468" s="39"/>
      <c r="D468" t="str">
        <f>IF(C468="","",VLOOKUP(C468,#REF!,2))</f>
        <v/>
      </c>
    </row>
    <row r="469" spans="1:4" x14ac:dyDescent="0.2">
      <c r="A469" s="39"/>
      <c r="B469" s="40"/>
      <c r="C469" s="39"/>
      <c r="D469" t="str">
        <f>IF(C469="","",VLOOKUP(C469,#REF!,2))</f>
        <v/>
      </c>
    </row>
    <row r="470" spans="1:4" x14ac:dyDescent="0.2">
      <c r="A470" s="39"/>
      <c r="B470" s="40"/>
      <c r="C470" s="39"/>
      <c r="D470" t="str">
        <f>IF(C470="","",VLOOKUP(C470,#REF!,2))</f>
        <v/>
      </c>
    </row>
    <row r="471" spans="1:4" x14ac:dyDescent="0.2">
      <c r="A471" s="39"/>
      <c r="B471" s="40"/>
      <c r="C471" s="39"/>
      <c r="D471" t="str">
        <f>IF(C471="","",VLOOKUP(C471,#REF!,2))</f>
        <v/>
      </c>
    </row>
    <row r="472" spans="1:4" x14ac:dyDescent="0.2">
      <c r="A472" s="39"/>
      <c r="B472" s="40"/>
      <c r="C472" s="39"/>
      <c r="D472" t="str">
        <f>IF(C472="","",VLOOKUP(C472,#REF!,2))</f>
        <v/>
      </c>
    </row>
    <row r="473" spans="1:4" x14ac:dyDescent="0.2">
      <c r="A473" s="39"/>
      <c r="B473" s="40"/>
      <c r="C473" s="39"/>
      <c r="D473" t="str">
        <f>IF(C473="","",VLOOKUP(C473,#REF!,2))</f>
        <v/>
      </c>
    </row>
    <row r="474" spans="1:4" x14ac:dyDescent="0.2">
      <c r="A474" s="39"/>
      <c r="B474" s="40"/>
      <c r="C474" s="39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MAZ</dc:creator>
  <cp:lastModifiedBy>Nußbaumer Wilfried</cp:lastModifiedBy>
  <cp:lastPrinted>2006-02-04T17:47:21Z</cp:lastPrinted>
  <dcterms:created xsi:type="dcterms:W3CDTF">2004-06-28T18:50:25Z</dcterms:created>
  <dcterms:modified xsi:type="dcterms:W3CDTF">2013-02-24T07:09:11Z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